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28592518a41f43/u3a/treasurer/accounts 2024-25/"/>
    </mc:Choice>
  </mc:AlternateContent>
  <xr:revisionPtr revIDLastSave="255" documentId="8_{AB5B89FE-D70D-4CF3-ADDB-1D2EADB90E51}" xr6:coauthVersionLast="47" xr6:coauthVersionMax="47" xr10:uidLastSave="{A29AB8CA-809F-40BA-85EF-8FCEA739E1A3}"/>
  <bookViews>
    <workbookView xWindow="-108" yWindow="-108" windowWidth="23256" windowHeight="12456" xr2:uid="{251E9036-EE9E-414C-A4B7-2446CA3E5DA8}"/>
  </bookViews>
  <sheets>
    <sheet name="Sheet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K40" i="1"/>
  <c r="K39" i="1"/>
  <c r="F19" i="1" l="1"/>
  <c r="F9" i="1"/>
  <c r="C5" i="1"/>
  <c r="C36" i="1" s="1"/>
  <c r="F40" i="1"/>
  <c r="F39" i="1"/>
  <c r="F14" i="1"/>
  <c r="F21" i="1"/>
  <c r="F10" i="1"/>
  <c r="F15" i="1"/>
  <c r="F16" i="1"/>
  <c r="F13" i="1"/>
  <c r="F20" i="1"/>
  <c r="F18" i="1"/>
  <c r="F17" i="1"/>
  <c r="F12" i="1"/>
  <c r="F11" i="1"/>
  <c r="F8" i="1"/>
  <c r="F7" i="1"/>
  <c r="F6" i="1"/>
  <c r="F5" i="1"/>
  <c r="C11" i="1"/>
  <c r="C9" i="1"/>
  <c r="C10" i="1"/>
  <c r="C7" i="1"/>
  <c r="C8" i="1"/>
  <c r="C6" i="1"/>
  <c r="C40" i="1"/>
  <c r="C39" i="1"/>
  <c r="L34" i="1"/>
  <c r="F36" i="1" l="1"/>
  <c r="F43" i="1" s="1"/>
  <c r="C43" i="1"/>
  <c r="I12" i="1"/>
  <c r="K32" i="1" l="1"/>
  <c r="J32" i="1"/>
  <c r="I32" i="1"/>
  <c r="L32" i="1" l="1"/>
  <c r="I17" i="1" l="1"/>
  <c r="K17" i="1"/>
  <c r="J17" i="1"/>
  <c r="K19" i="1"/>
  <c r="J19" i="1"/>
  <c r="I19" i="1"/>
  <c r="L19" i="1" s="1"/>
  <c r="L17" i="1" l="1"/>
  <c r="K15" i="1" l="1"/>
  <c r="J15" i="1"/>
  <c r="I15" i="1"/>
  <c r="L15" i="1" l="1"/>
  <c r="K33" i="1" l="1"/>
  <c r="J33" i="1"/>
  <c r="I33" i="1"/>
  <c r="K31" i="1"/>
  <c r="J31" i="1"/>
  <c r="I31" i="1"/>
  <c r="K30" i="1"/>
  <c r="J30" i="1"/>
  <c r="I30" i="1"/>
  <c r="K29" i="1"/>
  <c r="J29" i="1"/>
  <c r="I29" i="1"/>
  <c r="K27" i="1"/>
  <c r="J27" i="1"/>
  <c r="I27" i="1"/>
  <c r="K28" i="1"/>
  <c r="J28" i="1"/>
  <c r="I28" i="1"/>
  <c r="K26" i="1"/>
  <c r="J26" i="1"/>
  <c r="I26" i="1"/>
  <c r="L26" i="1" s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8" i="1"/>
  <c r="J18" i="1"/>
  <c r="I18" i="1"/>
  <c r="K16" i="1"/>
  <c r="J16" i="1"/>
  <c r="I16" i="1"/>
  <c r="L16" i="1" s="1"/>
  <c r="K14" i="1"/>
  <c r="J14" i="1"/>
  <c r="I14" i="1"/>
  <c r="K13" i="1"/>
  <c r="J13" i="1"/>
  <c r="I13" i="1"/>
  <c r="K12" i="1"/>
  <c r="J12" i="1"/>
  <c r="L12" i="1" s="1"/>
  <c r="K9" i="1"/>
  <c r="J9" i="1"/>
  <c r="I9" i="1"/>
  <c r="K8" i="1"/>
  <c r="J8" i="1"/>
  <c r="I8" i="1"/>
  <c r="K7" i="1"/>
  <c r="J7" i="1"/>
  <c r="I7" i="1"/>
  <c r="K6" i="1"/>
  <c r="J6" i="1"/>
  <c r="I6" i="1"/>
  <c r="I5" i="1"/>
  <c r="K5" i="1"/>
  <c r="J5" i="1"/>
  <c r="L5" i="1" l="1"/>
  <c r="L13" i="1"/>
  <c r="L24" i="1"/>
  <c r="L7" i="1"/>
  <c r="L30" i="1"/>
  <c r="L29" i="1"/>
  <c r="L33" i="1"/>
  <c r="L28" i="1"/>
  <c r="L9" i="1"/>
  <c r="L23" i="1"/>
  <c r="L31" i="1"/>
  <c r="L6" i="1"/>
  <c r="L21" i="1"/>
  <c r="L18" i="1"/>
  <c r="L8" i="1"/>
  <c r="L22" i="1"/>
  <c r="J36" i="1"/>
  <c r="I41" i="1" s="1"/>
  <c r="I43" i="1" s="1"/>
  <c r="L14" i="1"/>
  <c r="L25" i="1"/>
  <c r="K36" i="1"/>
  <c r="K41" i="1" s="1"/>
  <c r="K43" i="1" s="1"/>
  <c r="L20" i="1"/>
  <c r="L27" i="1"/>
</calcChain>
</file>

<file path=xl/sharedStrings.xml><?xml version="1.0" encoding="utf-8"?>
<sst xmlns="http://schemas.openxmlformats.org/spreadsheetml/2006/main" count="93" uniqueCount="71">
  <si>
    <t xml:space="preserve">Membership </t>
  </si>
  <si>
    <t>Monies In</t>
  </si>
  <si>
    <t>Membership</t>
  </si>
  <si>
    <t>Monies Out</t>
  </si>
  <si>
    <t>Groups</t>
  </si>
  <si>
    <t>Carried Forward</t>
  </si>
  <si>
    <t>Balance to be carried forward</t>
  </si>
  <si>
    <t>Membership (BACS)</t>
  </si>
  <si>
    <t>Committee Hall Rental</t>
  </si>
  <si>
    <t>Archaeology</t>
  </si>
  <si>
    <t>Membership (Chq &amp; Cash)</t>
  </si>
  <si>
    <t>Monthly Mtg Hall Rental</t>
  </si>
  <si>
    <t>Art</t>
  </si>
  <si>
    <t>Speakers</t>
  </si>
  <si>
    <t>Art Appreciation</t>
  </si>
  <si>
    <t>Refreshments</t>
  </si>
  <si>
    <t>Diaries</t>
  </si>
  <si>
    <t>Stationery/Postage</t>
  </si>
  <si>
    <t>Money paid to acct in error</t>
  </si>
  <si>
    <t>Start Up New Groups</t>
  </si>
  <si>
    <t>Diary Purchase</t>
  </si>
  <si>
    <t>Bridge</t>
  </si>
  <si>
    <t>Gift Aid</t>
  </si>
  <si>
    <t>Printing</t>
  </si>
  <si>
    <t>British History</t>
  </si>
  <si>
    <t>Third Age Trust Fee</t>
  </si>
  <si>
    <t>Canasta</t>
  </si>
  <si>
    <t>TAM - Magazine</t>
  </si>
  <si>
    <t>Current Affairs</t>
  </si>
  <si>
    <t>Family History</t>
  </si>
  <si>
    <t>Beacon Licence</t>
  </si>
  <si>
    <t>Geology</t>
  </si>
  <si>
    <t>Capital Expenditure</t>
  </si>
  <si>
    <t>Travel</t>
  </si>
  <si>
    <t>Reading Group</t>
  </si>
  <si>
    <t>Dues refunds</t>
  </si>
  <si>
    <t>Rummikub</t>
  </si>
  <si>
    <t>Transfers to Lloyds Groups</t>
  </si>
  <si>
    <t>Scrabble</t>
  </si>
  <si>
    <t>Social history</t>
  </si>
  <si>
    <t>Miscellaneous</t>
  </si>
  <si>
    <t>Social Trips</t>
  </si>
  <si>
    <t>Spanish</t>
  </si>
  <si>
    <t>Tai Chi</t>
  </si>
  <si>
    <t>Tea &amp; Plants</t>
  </si>
  <si>
    <t>Tea &amp; Quiz</t>
  </si>
  <si>
    <t>Theatre</t>
  </si>
  <si>
    <t>Ukelele</t>
  </si>
  <si>
    <t xml:space="preserve"> </t>
  </si>
  <si>
    <t>Walking Cricket</t>
  </si>
  <si>
    <t>Xmas lunch</t>
  </si>
  <si>
    <t>Lapsed Groups</t>
  </si>
  <si>
    <t>Total Monies In</t>
  </si>
  <si>
    <t>Total Monies Out</t>
  </si>
  <si>
    <t xml:space="preserve">Carried Fwd </t>
  </si>
  <si>
    <t>To Carry Fwd</t>
  </si>
  <si>
    <t xml:space="preserve">Bank </t>
  </si>
  <si>
    <t>Bank</t>
  </si>
  <si>
    <t>Cash</t>
  </si>
  <si>
    <t xml:space="preserve">Cash </t>
  </si>
  <si>
    <t>Summary of Membership and Groups Accounts - September 2024 to August 2025</t>
  </si>
  <si>
    <t>Visitors &amp; Donations</t>
  </si>
  <si>
    <t>Riviera commission</t>
  </si>
  <si>
    <t>Siteworks annual subscription</t>
  </si>
  <si>
    <t xml:space="preserve">French </t>
  </si>
  <si>
    <t>I.T.</t>
  </si>
  <si>
    <t>Mahjong 1</t>
  </si>
  <si>
    <t>Mahjong 2</t>
  </si>
  <si>
    <t>Whist</t>
  </si>
  <si>
    <t>Badminton</t>
  </si>
  <si>
    <t>Bowls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</si>
</sst>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164" fontId="2" fillId="0" borderId="2" xfId="1" applyNumberFormat="1" applyFont="1" applyFill="1" applyBorder="1" applyAlignment="1">
      <alignment horizontal="center" vertical="top"/>
    </xf>
    <xf numFmtId="164" fontId="2" fillId="2" borderId="3" xfId="1" applyNumberFormat="1" applyFont="1" applyFill="1" applyBorder="1" applyAlignment="1">
      <alignment horizontal="center" vertical="top"/>
    </xf>
    <xf numFmtId="164" fontId="0" fillId="0" borderId="4" xfId="1" applyNumberFormat="1" applyFont="1" applyBorder="1" applyAlignment="1">
      <alignment vertical="top"/>
    </xf>
    <xf numFmtId="164" fontId="2" fillId="0" borderId="5" xfId="1" applyNumberFormat="1" applyFont="1" applyFill="1" applyBorder="1" applyAlignment="1">
      <alignment horizontal="center" vertical="top"/>
    </xf>
    <xf numFmtId="164" fontId="2" fillId="3" borderId="3" xfId="1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164" fontId="0" fillId="0" borderId="11" xfId="1" applyNumberFormat="1" applyFont="1" applyBorder="1" applyAlignment="1">
      <alignment horizontal="left" vertical="top"/>
    </xf>
    <xf numFmtId="164" fontId="0" fillId="0" borderId="12" xfId="0" applyNumberFormat="1" applyBorder="1" applyAlignment="1">
      <alignment vertical="top"/>
    </xf>
    <xf numFmtId="164" fontId="0" fillId="0" borderId="13" xfId="0" applyNumberFormat="1" applyBorder="1" applyAlignment="1">
      <alignment vertical="top"/>
    </xf>
    <xf numFmtId="164" fontId="0" fillId="0" borderId="14" xfId="1" applyNumberFormat="1" applyFont="1" applyBorder="1" applyAlignment="1">
      <alignment vertical="top"/>
    </xf>
    <xf numFmtId="164" fontId="0" fillId="0" borderId="15" xfId="0" applyNumberFormat="1" applyBorder="1" applyAlignment="1">
      <alignment vertical="top"/>
    </xf>
    <xf numFmtId="164" fontId="0" fillId="0" borderId="16" xfId="0" applyNumberFormat="1" applyBorder="1" applyAlignment="1">
      <alignment vertical="top"/>
    </xf>
    <xf numFmtId="164" fontId="0" fillId="0" borderId="17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164" fontId="0" fillId="0" borderId="19" xfId="0" applyNumberFormat="1" applyBorder="1" applyAlignment="1">
      <alignment vertical="top"/>
    </xf>
    <xf numFmtId="164" fontId="0" fillId="0" borderId="20" xfId="0" applyNumberFormat="1" applyBorder="1" applyAlignment="1">
      <alignment vertical="top"/>
    </xf>
    <xf numFmtId="164" fontId="0" fillId="0" borderId="21" xfId="0" applyNumberFormat="1" applyBorder="1" applyAlignment="1">
      <alignment vertical="top"/>
    </xf>
    <xf numFmtId="164" fontId="0" fillId="0" borderId="22" xfId="0" applyNumberFormat="1" applyBorder="1" applyAlignment="1">
      <alignment vertical="top"/>
    </xf>
    <xf numFmtId="164" fontId="0" fillId="0" borderId="23" xfId="1" applyNumberFormat="1" applyFont="1" applyBorder="1" applyAlignment="1">
      <alignment horizontal="left" vertical="top"/>
    </xf>
    <xf numFmtId="164" fontId="0" fillId="0" borderId="24" xfId="0" applyNumberFormat="1" applyBorder="1" applyAlignment="1">
      <alignment vertical="top"/>
    </xf>
    <xf numFmtId="164" fontId="0" fillId="0" borderId="25" xfId="1" applyNumberFormat="1" applyFont="1" applyBorder="1" applyAlignment="1">
      <alignment vertical="top"/>
    </xf>
    <xf numFmtId="164" fontId="0" fillId="0" borderId="26" xfId="0" applyNumberFormat="1" applyBorder="1" applyAlignment="1">
      <alignment vertical="top"/>
    </xf>
    <xf numFmtId="164" fontId="0" fillId="0" borderId="27" xfId="0" applyNumberFormat="1" applyBorder="1" applyAlignment="1">
      <alignment vertical="top"/>
    </xf>
    <xf numFmtId="164" fontId="0" fillId="0" borderId="28" xfId="0" applyNumberFormat="1" applyBorder="1" applyAlignment="1">
      <alignment vertical="top"/>
    </xf>
    <xf numFmtId="164" fontId="0" fillId="0" borderId="29" xfId="0" applyNumberFormat="1" applyBorder="1" applyAlignment="1">
      <alignment vertical="top"/>
    </xf>
    <xf numFmtId="164" fontId="0" fillId="0" borderId="30" xfId="0" applyNumberFormat="1" applyBorder="1" applyAlignment="1">
      <alignment vertical="top"/>
    </xf>
    <xf numFmtId="164" fontId="0" fillId="0" borderId="31" xfId="0" applyNumberFormat="1" applyBorder="1" applyAlignment="1">
      <alignment vertical="top"/>
    </xf>
    <xf numFmtId="0" fontId="0" fillId="0" borderId="32" xfId="0" applyBorder="1" applyAlignment="1">
      <alignment vertical="top"/>
    </xf>
    <xf numFmtId="164" fontId="0" fillId="0" borderId="34" xfId="1" applyNumberFormat="1" applyFont="1" applyBorder="1" applyAlignment="1">
      <alignment horizontal="left" vertical="top" wrapText="1"/>
    </xf>
    <xf numFmtId="164" fontId="0" fillId="0" borderId="34" xfId="0" applyNumberFormat="1" applyBorder="1" applyAlignment="1">
      <alignment vertical="top"/>
    </xf>
    <xf numFmtId="164" fontId="0" fillId="0" borderId="20" xfId="1" applyNumberFormat="1" applyFont="1" applyFill="1" applyBorder="1" applyAlignment="1">
      <alignment vertical="top"/>
    </xf>
    <xf numFmtId="0" fontId="0" fillId="0" borderId="31" xfId="0" applyBorder="1" applyAlignment="1">
      <alignment vertical="top"/>
    </xf>
    <xf numFmtId="164" fontId="0" fillId="0" borderId="29" xfId="1" applyNumberFormat="1" applyFont="1" applyBorder="1" applyAlignment="1">
      <alignment vertical="top"/>
    </xf>
    <xf numFmtId="164" fontId="0" fillId="0" borderId="29" xfId="1" applyNumberFormat="1" applyFont="1" applyFill="1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164" fontId="0" fillId="0" borderId="37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164" fontId="0" fillId="0" borderId="39" xfId="0" applyNumberFormat="1" applyBorder="1" applyAlignment="1">
      <alignment vertical="top"/>
    </xf>
    <xf numFmtId="164" fontId="0" fillId="0" borderId="40" xfId="0" applyNumberFormat="1" applyBorder="1" applyAlignment="1">
      <alignment vertical="top"/>
    </xf>
    <xf numFmtId="164" fontId="0" fillId="0" borderId="41" xfId="0" applyNumberFormat="1" applyBorder="1" applyAlignment="1">
      <alignment horizontal="center" vertical="top"/>
    </xf>
    <xf numFmtId="164" fontId="0" fillId="0" borderId="42" xfId="0" applyNumberFormat="1" applyBorder="1" applyAlignment="1">
      <alignment vertical="top"/>
    </xf>
    <xf numFmtId="164" fontId="0" fillId="0" borderId="14" xfId="0" applyNumberFormat="1" applyBorder="1" applyAlignment="1">
      <alignment horizontal="center" vertical="top"/>
    </xf>
    <xf numFmtId="164" fontId="0" fillId="0" borderId="43" xfId="0" applyNumberFormat="1" applyBorder="1" applyAlignment="1">
      <alignment vertical="top"/>
    </xf>
    <xf numFmtId="164" fontId="0" fillId="0" borderId="44" xfId="0" applyNumberFormat="1" applyBorder="1" applyAlignment="1">
      <alignment horizontal="center" vertical="top"/>
    </xf>
    <xf numFmtId="0" fontId="0" fillId="0" borderId="45" xfId="0" applyBorder="1" applyAlignment="1">
      <alignment vertical="top"/>
    </xf>
    <xf numFmtId="164" fontId="0" fillId="0" borderId="45" xfId="0" applyNumberFormat="1" applyBorder="1" applyAlignment="1">
      <alignment vertical="top"/>
    </xf>
    <xf numFmtId="164" fontId="0" fillId="0" borderId="45" xfId="0" applyNumberFormat="1" applyBorder="1" applyAlignment="1">
      <alignment horizontal="center" vertical="top"/>
    </xf>
    <xf numFmtId="164" fontId="0" fillId="0" borderId="41" xfId="0" applyNumberFormat="1" applyBorder="1" applyAlignment="1">
      <alignment vertical="top"/>
    </xf>
    <xf numFmtId="164" fontId="0" fillId="0" borderId="46" xfId="0" applyNumberFormat="1" applyBorder="1" applyAlignment="1">
      <alignment vertical="top"/>
    </xf>
    <xf numFmtId="164" fontId="0" fillId="0" borderId="47" xfId="0" applyNumberFormat="1" applyBorder="1" applyAlignment="1">
      <alignment horizontal="center" vertical="top"/>
    </xf>
    <xf numFmtId="164" fontId="0" fillId="0" borderId="48" xfId="0" applyNumberFormat="1" applyBorder="1" applyAlignment="1">
      <alignment vertical="top"/>
    </xf>
    <xf numFmtId="164" fontId="0" fillId="0" borderId="49" xfId="0" applyNumberFormat="1" applyBorder="1" applyAlignment="1">
      <alignment horizontal="center" vertical="top"/>
    </xf>
    <xf numFmtId="164" fontId="0" fillId="0" borderId="34" xfId="0" applyNumberFormat="1" applyBorder="1" applyAlignment="1">
      <alignment horizontal="center" vertical="top"/>
    </xf>
    <xf numFmtId="164" fontId="0" fillId="0" borderId="37" xfId="0" applyNumberFormat="1" applyBorder="1" applyAlignment="1">
      <alignment horizontal="center" vertical="top"/>
    </xf>
    <xf numFmtId="164" fontId="0" fillId="0" borderId="50" xfId="0" applyNumberFormat="1" applyBorder="1" applyAlignment="1">
      <alignment horizontal="center" vertical="top"/>
    </xf>
    <xf numFmtId="164" fontId="0" fillId="0" borderId="33" xfId="0" applyNumberFormat="1" applyBorder="1" applyAlignment="1">
      <alignment horizontal="center" vertical="top"/>
    </xf>
    <xf numFmtId="164" fontId="0" fillId="0" borderId="28" xfId="0" applyNumberFormat="1" applyBorder="1" applyAlignment="1">
      <alignment horizontal="center" vertical="top"/>
    </xf>
    <xf numFmtId="164" fontId="0" fillId="0" borderId="39" xfId="0" applyNumberFormat="1" applyBorder="1" applyAlignment="1">
      <alignment horizontal="center" vertical="top"/>
    </xf>
    <xf numFmtId="164" fontId="0" fillId="0" borderId="38" xfId="0" applyNumberFormat="1" applyBorder="1" applyAlignment="1">
      <alignment horizontal="center" vertical="top"/>
    </xf>
    <xf numFmtId="164" fontId="0" fillId="0" borderId="51" xfId="0" applyNumberFormat="1" applyBorder="1" applyAlignment="1">
      <alignment vertical="top"/>
    </xf>
    <xf numFmtId="164" fontId="0" fillId="4" borderId="52" xfId="0" applyNumberFormat="1" applyFill="1" applyBorder="1" applyAlignment="1">
      <alignment vertical="top"/>
    </xf>
    <xf numFmtId="164" fontId="0" fillId="4" borderId="53" xfId="0" applyNumberFormat="1" applyFill="1" applyBorder="1" applyAlignment="1">
      <alignment vertical="top"/>
    </xf>
    <xf numFmtId="164" fontId="0" fillId="4" borderId="0" xfId="0" applyNumberFormat="1" applyFill="1" applyAlignment="1">
      <alignment vertical="top"/>
    </xf>
    <xf numFmtId="164" fontId="0" fillId="4" borderId="1" xfId="0" applyNumberFormat="1" applyFill="1" applyBorder="1" applyAlignment="1">
      <alignment vertical="top"/>
    </xf>
    <xf numFmtId="164" fontId="0" fillId="4" borderId="54" xfId="0" applyNumberFormat="1" applyFill="1" applyBorder="1" applyAlignment="1">
      <alignment vertical="top"/>
    </xf>
    <xf numFmtId="164" fontId="0" fillId="0" borderId="5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0" fontId="0" fillId="0" borderId="24" xfId="0" applyBorder="1" applyAlignment="1">
      <alignment vertical="top"/>
    </xf>
    <xf numFmtId="164" fontId="0" fillId="0" borderId="23" xfId="0" applyNumberFormat="1" applyBorder="1" applyAlignment="1">
      <alignment vertical="top"/>
    </xf>
    <xf numFmtId="0" fontId="0" fillId="0" borderId="25" xfId="0" applyBorder="1" applyAlignment="1">
      <alignment vertical="top"/>
    </xf>
    <xf numFmtId="4" fontId="0" fillId="0" borderId="0" xfId="0" applyNumberFormat="1" applyAlignment="1">
      <alignment vertical="top"/>
    </xf>
    <xf numFmtId="164" fontId="3" fillId="0" borderId="0" xfId="0" applyNumberFormat="1" applyFont="1" applyAlignment="1">
      <alignment vertical="center"/>
    </xf>
    <xf numFmtId="0" fontId="0" fillId="0" borderId="26" xfId="0" applyBorder="1" applyAlignment="1">
      <alignment vertical="top"/>
    </xf>
    <xf numFmtId="0" fontId="0" fillId="0" borderId="28" xfId="0" applyBorder="1" applyAlignment="1">
      <alignment vertical="top"/>
    </xf>
    <xf numFmtId="164" fontId="0" fillId="0" borderId="55" xfId="1" applyNumberFormat="1" applyFont="1" applyBorder="1" applyAlignment="1">
      <alignment vertical="top"/>
    </xf>
    <xf numFmtId="164" fontId="0" fillId="0" borderId="56" xfId="0" applyNumberFormat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57" xfId="0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23" xfId="0" applyBorder="1" applyAlignment="1">
      <alignment vertical="top"/>
    </xf>
    <xf numFmtId="164" fontId="2" fillId="0" borderId="0" xfId="0" applyNumberFormat="1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728592518a41f43/u3a/treasurer/accounts%202024-25/NatWest%202024-25.xlsx" TargetMode="External"/><Relationship Id="rId1" Type="http://schemas.openxmlformats.org/officeDocument/2006/relationships/externalLinkPath" Target="NatWest%20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728592518a41f43/u3a/treasurer/accounts%202024-25/Lloyds%20accounts%202024-25.xlsx" TargetMode="External"/><Relationship Id="rId1" Type="http://schemas.openxmlformats.org/officeDocument/2006/relationships/externalLinkPath" Target="Lloyds%20accounts%202024-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728592518a41f43/u3a/treasurer/accounts%202023-24/Membership%20NatWest.xlsx" TargetMode="External"/><Relationship Id="rId1" Type="http://schemas.openxmlformats.org/officeDocument/2006/relationships/externalLinkPath" Target="/a728592518a41f43/u3a/treasurer/accounts%202023-24/Membership%20Nat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"/>
      <sheetName val="cash cheques"/>
      <sheetName val="dues"/>
    </sheetNames>
    <sheetDataSet>
      <sheetData sheetId="0">
        <row r="114">
          <cell r="R114">
            <v>970.62</v>
          </cell>
        </row>
        <row r="128">
          <cell r="E128">
            <v>114</v>
          </cell>
        </row>
        <row r="140">
          <cell r="E140">
            <v>2316</v>
          </cell>
        </row>
        <row r="141">
          <cell r="E141">
            <v>50</v>
          </cell>
        </row>
        <row r="142">
          <cell r="E142">
            <v>2012</v>
          </cell>
        </row>
        <row r="143">
          <cell r="E143">
            <v>622</v>
          </cell>
        </row>
        <row r="178">
          <cell r="S178">
            <v>5588.07</v>
          </cell>
        </row>
        <row r="180">
          <cell r="F180">
            <v>549</v>
          </cell>
          <cell r="G180">
            <v>284</v>
          </cell>
          <cell r="H180">
            <v>655</v>
          </cell>
          <cell r="I180">
            <v>14.940000000000001</v>
          </cell>
          <cell r="K180">
            <v>178.87999999999997</v>
          </cell>
          <cell r="L180">
            <v>20.25</v>
          </cell>
          <cell r="M180">
            <v>368.07</v>
          </cell>
        </row>
        <row r="182">
          <cell r="N182">
            <v>228.38</v>
          </cell>
          <cell r="R182">
            <v>228.38</v>
          </cell>
        </row>
        <row r="183">
          <cell r="N183">
            <v>341.31000000000006</v>
          </cell>
          <cell r="R183">
            <v>5</v>
          </cell>
        </row>
        <row r="184">
          <cell r="N184">
            <v>147.25</v>
          </cell>
          <cell r="R184">
            <v>8</v>
          </cell>
        </row>
        <row r="185">
          <cell r="N185">
            <v>95.42</v>
          </cell>
          <cell r="R185">
            <v>878.22</v>
          </cell>
        </row>
        <row r="186">
          <cell r="N186">
            <v>117.5</v>
          </cell>
        </row>
        <row r="187">
          <cell r="N187">
            <v>5.5299999999999994</v>
          </cell>
        </row>
        <row r="191">
          <cell r="Q191">
            <v>4592</v>
          </cell>
        </row>
      </sheetData>
      <sheetData sheetId="1">
        <row r="21">
          <cell r="D21">
            <v>15</v>
          </cell>
        </row>
        <row r="25">
          <cell r="D25">
            <v>3</v>
          </cell>
        </row>
        <row r="50">
          <cell r="E50">
            <v>44.229999999999961</v>
          </cell>
        </row>
        <row r="55">
          <cell r="B55">
            <v>1800</v>
          </cell>
          <cell r="C55">
            <v>45</v>
          </cell>
        </row>
        <row r="56">
          <cell r="C56">
            <v>20.93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"/>
      <sheetName val="cash &amp; cheques"/>
      <sheetName val="individual groups"/>
      <sheetName val="event summaries"/>
      <sheetName val="xmas lunch"/>
      <sheetName val="inv record"/>
    </sheetNames>
    <sheetDataSet>
      <sheetData sheetId="0">
        <row r="199">
          <cell r="AU199">
            <v>2857.360000000001</v>
          </cell>
        </row>
      </sheetData>
      <sheetData sheetId="1">
        <row r="38">
          <cell r="D38">
            <v>53.110000000000127</v>
          </cell>
        </row>
      </sheetData>
      <sheetData sheetId="2">
        <row r="2">
          <cell r="E2">
            <v>536.85</v>
          </cell>
          <cell r="J2">
            <v>57.22</v>
          </cell>
          <cell r="O2">
            <v>-17.920000000000002</v>
          </cell>
          <cell r="AD2">
            <v>349.35</v>
          </cell>
          <cell r="AI2">
            <v>10</v>
          </cell>
          <cell r="AN2">
            <v>-20</v>
          </cell>
          <cell r="BC2">
            <v>-24</v>
          </cell>
          <cell r="BH2">
            <v>315</v>
          </cell>
          <cell r="BM2">
            <v>0</v>
          </cell>
          <cell r="BR2">
            <v>41.64</v>
          </cell>
          <cell r="BW2">
            <v>0</v>
          </cell>
          <cell r="CB2">
            <v>104.86</v>
          </cell>
          <cell r="CG2">
            <v>0</v>
          </cell>
          <cell r="CL2">
            <v>0</v>
          </cell>
          <cell r="CQ2">
            <v>48</v>
          </cell>
          <cell r="CV2">
            <v>2.41</v>
          </cell>
          <cell r="DA2">
            <v>70.89</v>
          </cell>
          <cell r="DF2">
            <v>284</v>
          </cell>
          <cell r="DK2">
            <v>18.04</v>
          </cell>
          <cell r="DP2">
            <v>74</v>
          </cell>
          <cell r="DU2">
            <v>116.86</v>
          </cell>
          <cell r="DZ2">
            <v>76</v>
          </cell>
          <cell r="EE2">
            <v>763.13</v>
          </cell>
          <cell r="EJ2">
            <v>82</v>
          </cell>
          <cell r="EO2">
            <v>11.5</v>
          </cell>
          <cell r="ET2">
            <v>0</v>
          </cell>
          <cell r="EY2">
            <v>316.91000000000003</v>
          </cell>
        </row>
        <row r="3">
          <cell r="E3">
            <v>322.64000000000004</v>
          </cell>
          <cell r="J3">
            <v>967.5</v>
          </cell>
          <cell r="O3">
            <v>128</v>
          </cell>
          <cell r="AD3">
            <v>780</v>
          </cell>
          <cell r="AI3">
            <v>0</v>
          </cell>
          <cell r="AN3">
            <v>258</v>
          </cell>
          <cell r="BC3">
            <v>125</v>
          </cell>
          <cell r="BH3">
            <v>0</v>
          </cell>
          <cell r="BM3">
            <v>0</v>
          </cell>
          <cell r="BR3">
            <v>355</v>
          </cell>
          <cell r="BW3">
            <v>100</v>
          </cell>
          <cell r="CB3">
            <v>225.85000000000002</v>
          </cell>
          <cell r="CG3">
            <v>68.3</v>
          </cell>
          <cell r="CL3">
            <v>92</v>
          </cell>
          <cell r="CQ3">
            <v>136</v>
          </cell>
          <cell r="CV3">
            <v>165</v>
          </cell>
          <cell r="DA3">
            <v>187.02</v>
          </cell>
          <cell r="DF3">
            <v>0</v>
          </cell>
          <cell r="DK3">
            <v>0</v>
          </cell>
          <cell r="DP3">
            <v>144.31</v>
          </cell>
          <cell r="DU3">
            <v>504</v>
          </cell>
          <cell r="DZ3">
            <v>0</v>
          </cell>
          <cell r="EE3">
            <v>3470.5</v>
          </cell>
          <cell r="EJ3">
            <v>213</v>
          </cell>
          <cell r="EO3">
            <v>132</v>
          </cell>
          <cell r="ET3">
            <v>88</v>
          </cell>
          <cell r="EY3">
            <v>3430.98</v>
          </cell>
        </row>
        <row r="4">
          <cell r="E4">
            <v>630.48</v>
          </cell>
          <cell r="J4">
            <v>924</v>
          </cell>
          <cell r="O4">
            <v>110</v>
          </cell>
          <cell r="AD4">
            <v>742</v>
          </cell>
          <cell r="AI4">
            <v>0</v>
          </cell>
          <cell r="AN4">
            <v>270</v>
          </cell>
          <cell r="BC4">
            <v>96</v>
          </cell>
          <cell r="BH4">
            <v>260</v>
          </cell>
          <cell r="BM4">
            <v>8.99</v>
          </cell>
          <cell r="BR4">
            <v>254</v>
          </cell>
          <cell r="BW4">
            <v>140</v>
          </cell>
          <cell r="CB4">
            <v>292.5</v>
          </cell>
          <cell r="CG4">
            <v>45</v>
          </cell>
          <cell r="CL4">
            <v>92</v>
          </cell>
          <cell r="CQ4">
            <v>228</v>
          </cell>
          <cell r="CV4">
            <v>276</v>
          </cell>
          <cell r="DA4">
            <v>206</v>
          </cell>
          <cell r="DF4">
            <v>0</v>
          </cell>
          <cell r="DK4">
            <v>29.98</v>
          </cell>
          <cell r="DP4">
            <v>225</v>
          </cell>
          <cell r="DU4">
            <v>276</v>
          </cell>
          <cell r="DZ4">
            <v>0</v>
          </cell>
          <cell r="EE4">
            <v>3345.5</v>
          </cell>
          <cell r="EJ4">
            <v>240</v>
          </cell>
          <cell r="EO4">
            <v>110</v>
          </cell>
          <cell r="ET4">
            <v>96</v>
          </cell>
          <cell r="EY4">
            <v>3313.88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"/>
      <sheetName val="cash &amp; cheques"/>
      <sheetName val="Sheet1"/>
      <sheetName val="invoice record"/>
      <sheetName val="Sheet2"/>
    </sheetNames>
    <sheetDataSet>
      <sheetData sheetId="0">
        <row r="221">
          <cell r="R221">
            <v>4993.380000000001</v>
          </cell>
        </row>
      </sheetData>
      <sheetData sheetId="1">
        <row r="51">
          <cell r="D51">
            <v>228.29999999999995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5FB4-7606-455A-ABFD-11BCAD7F3D7F}">
  <sheetPr>
    <pageSetUpPr fitToPage="1"/>
  </sheetPr>
  <dimension ref="A1:Q50"/>
  <sheetViews>
    <sheetView tabSelected="1" workbookViewId="0">
      <selection activeCell="Q7" sqref="Q7"/>
    </sheetView>
  </sheetViews>
  <sheetFormatPr defaultColWidth="8.88671875" defaultRowHeight="14.4" x14ac:dyDescent="0.3"/>
  <cols>
    <col min="1" max="1" width="2.88671875" style="1" customWidth="1"/>
    <col min="2" max="2" width="24.44140625" style="1" customWidth="1"/>
    <col min="3" max="3" width="10.5546875" style="1" customWidth="1"/>
    <col min="4" max="4" width="2.33203125" style="1" customWidth="1"/>
    <col min="5" max="5" width="25.88671875" style="1" customWidth="1"/>
    <col min="6" max="6" width="13.6640625" style="1" customWidth="1"/>
    <col min="7" max="7" width="3.6640625" style="1" customWidth="1"/>
    <col min="8" max="8" width="15.44140625" style="1" customWidth="1"/>
    <col min="9" max="9" width="10.88671875" style="1" customWidth="1"/>
    <col min="10" max="10" width="10.5546875" style="1" customWidth="1"/>
    <col min="11" max="11" width="12.33203125" style="1" customWidth="1"/>
    <col min="12" max="12" width="17.109375" style="1" customWidth="1"/>
    <col min="13" max="14" width="8.88671875" style="1"/>
    <col min="15" max="15" width="9.109375" style="1" bestFit="1" customWidth="1"/>
    <col min="16" max="16384" width="8.88671875" style="1"/>
  </cols>
  <sheetData>
    <row r="1" spans="1:13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3">
      <c r="B2" s="92" t="s">
        <v>60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15" thickBot="1" x14ac:dyDescent="0.35">
      <c r="B3" s="2"/>
      <c r="C3" s="2"/>
      <c r="D3" s="3"/>
      <c r="E3" s="2"/>
      <c r="F3" s="2"/>
      <c r="G3" s="2"/>
      <c r="H3" s="2"/>
      <c r="I3" s="2"/>
      <c r="J3" s="3"/>
      <c r="K3" s="3"/>
      <c r="L3" s="2"/>
    </row>
    <row r="4" spans="1:13" ht="30" thickTop="1" thickBot="1" x14ac:dyDescent="0.35">
      <c r="B4" s="4" t="s">
        <v>0</v>
      </c>
      <c r="C4" s="5" t="s">
        <v>1</v>
      </c>
      <c r="D4" s="6"/>
      <c r="E4" s="7" t="s">
        <v>2</v>
      </c>
      <c r="F4" s="8" t="s">
        <v>3</v>
      </c>
      <c r="G4" s="9"/>
      <c r="H4" s="10" t="s">
        <v>4</v>
      </c>
      <c r="I4" s="11" t="s">
        <v>5</v>
      </c>
      <c r="J4" s="12" t="s">
        <v>1</v>
      </c>
      <c r="K4" s="13" t="s">
        <v>3</v>
      </c>
      <c r="L4" s="14" t="s">
        <v>6</v>
      </c>
    </row>
    <row r="5" spans="1:13" x14ac:dyDescent="0.3">
      <c r="A5" s="15"/>
      <c r="B5" s="16" t="s">
        <v>7</v>
      </c>
      <c r="C5" s="17">
        <f>[1]bank!$Q$191</f>
        <v>4592</v>
      </c>
      <c r="D5" s="18"/>
      <c r="E5" s="19" t="s">
        <v>8</v>
      </c>
      <c r="F5" s="20">
        <f>[1]bank!$G$180</f>
        <v>284</v>
      </c>
      <c r="G5" s="2"/>
      <c r="H5" s="21" t="s">
        <v>9</v>
      </c>
      <c r="I5" s="22">
        <f>'[2]individual groups'!$E$2</f>
        <v>536.85</v>
      </c>
      <c r="J5" s="23">
        <f>'[2]individual groups'!$E$3</f>
        <v>322.64000000000004</v>
      </c>
      <c r="K5" s="23">
        <f>'[2]individual groups'!$E$4</f>
        <v>630.48</v>
      </c>
      <c r="L5" s="24">
        <f t="shared" ref="L5:L34" si="0">I5+J5-K5</f>
        <v>229.01</v>
      </c>
    </row>
    <row r="6" spans="1:13" x14ac:dyDescent="0.3">
      <c r="B6" s="28" t="s">
        <v>10</v>
      </c>
      <c r="C6" s="87">
        <f>'[1]cash cheques'!$B$55</f>
        <v>1800</v>
      </c>
      <c r="D6" s="25"/>
      <c r="E6" s="86" t="s">
        <v>11</v>
      </c>
      <c r="F6" s="26">
        <f>[1]bank!$F$180</f>
        <v>549</v>
      </c>
      <c r="G6" s="2"/>
      <c r="H6" s="80" t="s">
        <v>12</v>
      </c>
      <c r="I6" s="27">
        <f>'[2]individual groups'!$J$2</f>
        <v>57.22</v>
      </c>
      <c r="J6" s="27">
        <f>'[2]individual groups'!$J$3</f>
        <v>967.5</v>
      </c>
      <c r="K6" s="27">
        <f>'[2]individual groups'!$J$4</f>
        <v>924</v>
      </c>
      <c r="L6" s="33">
        <f t="shared" si="0"/>
        <v>100.72000000000003</v>
      </c>
    </row>
    <row r="7" spans="1:13" x14ac:dyDescent="0.3">
      <c r="B7" s="28" t="s">
        <v>61</v>
      </c>
      <c r="C7" s="29">
        <f>'[1]cash cheques'!$C$56+[1]bank!$R$184</f>
        <v>28.93</v>
      </c>
      <c r="D7" s="25"/>
      <c r="E7" s="30" t="s">
        <v>13</v>
      </c>
      <c r="F7" s="26">
        <f>[1]bank!$H$180</f>
        <v>655</v>
      </c>
      <c r="G7" s="2"/>
      <c r="H7" s="31" t="s">
        <v>14</v>
      </c>
      <c r="I7" s="32">
        <f>'[2]individual groups'!$O$2</f>
        <v>-17.920000000000002</v>
      </c>
      <c r="J7" s="32">
        <f>'[2]individual groups'!$O$3</f>
        <v>128</v>
      </c>
      <c r="K7" s="29">
        <f>'[2]individual groups'!$O$4</f>
        <v>110</v>
      </c>
      <c r="L7" s="33">
        <f t="shared" si="0"/>
        <v>7.9999999999998295E-2</v>
      </c>
    </row>
    <row r="8" spans="1:13" x14ac:dyDescent="0.3">
      <c r="B8" s="28" t="s">
        <v>16</v>
      </c>
      <c r="C8" s="29">
        <f>'[1]cash cheques'!$C$55+[1]bank!$R$183</f>
        <v>50</v>
      </c>
      <c r="D8" s="25"/>
      <c r="E8" s="30" t="s">
        <v>15</v>
      </c>
      <c r="F8" s="34">
        <f>[1]bank!$M$180</f>
        <v>368.07</v>
      </c>
      <c r="G8" s="35"/>
      <c r="H8" s="31" t="s">
        <v>21</v>
      </c>
      <c r="I8" s="27">
        <f>'[2]individual groups'!$AD$2</f>
        <v>349.35</v>
      </c>
      <c r="J8" s="27">
        <f>'[2]individual groups'!$AD$3</f>
        <v>780</v>
      </c>
      <c r="K8" s="27">
        <f>'[2]individual groups'!$AD$4</f>
        <v>742</v>
      </c>
      <c r="L8" s="33">
        <f t="shared" si="0"/>
        <v>387.34999999999991</v>
      </c>
      <c r="M8" s="37"/>
    </row>
    <row r="9" spans="1:13" x14ac:dyDescent="0.3">
      <c r="B9" s="38" t="s">
        <v>18</v>
      </c>
      <c r="C9" s="29">
        <f>[1]bank!$R$182</f>
        <v>228.38</v>
      </c>
      <c r="D9" s="25"/>
      <c r="E9" s="30" t="s">
        <v>17</v>
      </c>
      <c r="F9" s="26">
        <f>'[1]cash cheques'!$D$21+[1]bank!$I$180</f>
        <v>29.94</v>
      </c>
      <c r="G9" s="2"/>
      <c r="H9" s="31" t="s">
        <v>24</v>
      </c>
      <c r="I9" s="27">
        <f>'[2]individual groups'!$AI$2</f>
        <v>10</v>
      </c>
      <c r="J9" s="27">
        <f>'[2]individual groups'!$AI$3</f>
        <v>0</v>
      </c>
      <c r="K9" s="27">
        <f>'[2]individual groups'!$AI$4</f>
        <v>0</v>
      </c>
      <c r="L9" s="33">
        <f t="shared" si="0"/>
        <v>10</v>
      </c>
    </row>
    <row r="10" spans="1:13" x14ac:dyDescent="0.3">
      <c r="B10" s="39" t="s">
        <v>22</v>
      </c>
      <c r="C10" s="29">
        <f>[1]bank!$R$114</f>
        <v>970.62</v>
      </c>
      <c r="D10" s="25"/>
      <c r="E10" s="30" t="s">
        <v>19</v>
      </c>
      <c r="F10" s="26">
        <f>[1]bank!$N$184</f>
        <v>147.25</v>
      </c>
      <c r="G10" s="2"/>
      <c r="H10" s="31" t="s">
        <v>69</v>
      </c>
      <c r="I10" s="27">
        <v>0</v>
      </c>
      <c r="J10" s="27">
        <v>512</v>
      </c>
      <c r="K10" s="27">
        <v>512</v>
      </c>
      <c r="L10" s="33">
        <f t="shared" si="0"/>
        <v>0</v>
      </c>
    </row>
    <row r="11" spans="1:13" x14ac:dyDescent="0.3">
      <c r="B11" s="39" t="s">
        <v>62</v>
      </c>
      <c r="C11" s="29">
        <f>[1]bank!$R$185</f>
        <v>878.22</v>
      </c>
      <c r="D11" s="25"/>
      <c r="E11" s="30" t="s">
        <v>20</v>
      </c>
      <c r="F11" s="26">
        <f>[1]bank!$N$186</f>
        <v>117.5</v>
      </c>
      <c r="G11" s="2"/>
      <c r="H11" s="31" t="s">
        <v>70</v>
      </c>
      <c r="I11" s="27">
        <v>0</v>
      </c>
      <c r="J11" s="27">
        <v>1056</v>
      </c>
      <c r="K11" s="27">
        <v>1056</v>
      </c>
      <c r="L11" s="33">
        <f t="shared" si="0"/>
        <v>0</v>
      </c>
    </row>
    <row r="12" spans="1:13" x14ac:dyDescent="0.3">
      <c r="B12" s="84"/>
      <c r="C12" s="88"/>
      <c r="D12" s="2"/>
      <c r="E12" s="86" t="s">
        <v>23</v>
      </c>
      <c r="F12" s="26">
        <f>[1]bank!$K$180</f>
        <v>178.87999999999997</v>
      </c>
      <c r="G12" s="2"/>
      <c r="H12" s="31" t="s">
        <v>26</v>
      </c>
      <c r="I12" s="27">
        <f>'[2]individual groups'!$AN$2</f>
        <v>-20</v>
      </c>
      <c r="J12" s="27">
        <f>'[2]individual groups'!$AN$3</f>
        <v>258</v>
      </c>
      <c r="K12" s="27">
        <f>'[2]individual groups'!$AN$4</f>
        <v>270</v>
      </c>
      <c r="L12" s="33">
        <f t="shared" si="0"/>
        <v>-32</v>
      </c>
    </row>
    <row r="13" spans="1:13" x14ac:dyDescent="0.3">
      <c r="B13" s="84"/>
      <c r="C13" s="85"/>
      <c r="D13" s="2"/>
      <c r="E13" s="30" t="s">
        <v>25</v>
      </c>
      <c r="F13" s="26">
        <f>[1]bank!$E$140</f>
        <v>2316</v>
      </c>
      <c r="G13" s="2"/>
      <c r="H13" s="31" t="s">
        <v>28</v>
      </c>
      <c r="I13" s="27">
        <f>'[2]individual groups'!$BC$2</f>
        <v>-24</v>
      </c>
      <c r="J13" s="27">
        <f>'[2]individual groups'!$BC$3</f>
        <v>125</v>
      </c>
      <c r="K13" s="27">
        <f>'[2]individual groups'!$BC$4</f>
        <v>96</v>
      </c>
      <c r="L13" s="33">
        <f t="shared" si="0"/>
        <v>5</v>
      </c>
    </row>
    <row r="14" spans="1:13" x14ac:dyDescent="0.3">
      <c r="A14" s="15"/>
      <c r="C14" s="79"/>
      <c r="D14" s="78"/>
      <c r="E14" s="30" t="s">
        <v>27</v>
      </c>
      <c r="F14" s="26">
        <f>[1]bank!$E$128+[1]bank!$E$142</f>
        <v>2126</v>
      </c>
      <c r="G14" s="2"/>
      <c r="H14" s="31" t="s">
        <v>29</v>
      </c>
      <c r="I14" s="27">
        <f>'[2]individual groups'!$BH$2</f>
        <v>315</v>
      </c>
      <c r="J14" s="27">
        <f>'[2]individual groups'!$BH$3</f>
        <v>0</v>
      </c>
      <c r="K14" s="27">
        <f>'[2]individual groups'!$BH$4</f>
        <v>260</v>
      </c>
      <c r="L14" s="33">
        <f t="shared" si="0"/>
        <v>55</v>
      </c>
    </row>
    <row r="15" spans="1:13" x14ac:dyDescent="0.3">
      <c r="B15" s="80"/>
      <c r="C15" s="36"/>
      <c r="D15" s="25"/>
      <c r="E15" s="40" t="s">
        <v>63</v>
      </c>
      <c r="F15" s="26">
        <f>[1]bank!$E$141</f>
        <v>50</v>
      </c>
      <c r="G15" s="2"/>
      <c r="H15" s="84" t="s">
        <v>64</v>
      </c>
      <c r="I15" s="82">
        <f>'[2]individual groups'!$BM$2</f>
        <v>0</v>
      </c>
      <c r="J15" s="1">
        <f>'[2]individual groups'!$BM$3</f>
        <v>0</v>
      </c>
      <c r="K15" s="1">
        <f>'[2]individual groups'!$BM$4</f>
        <v>8.99</v>
      </c>
      <c r="L15" s="85">
        <f t="shared" si="0"/>
        <v>-8.99</v>
      </c>
    </row>
    <row r="16" spans="1:13" x14ac:dyDescent="0.3">
      <c r="B16" s="39"/>
      <c r="C16" s="29"/>
      <c r="D16" s="25"/>
      <c r="E16" s="30" t="s">
        <v>30</v>
      </c>
      <c r="F16" s="26">
        <f>[1]bank!$E$143</f>
        <v>622</v>
      </c>
      <c r="G16" s="2"/>
      <c r="H16" s="31" t="s">
        <v>31</v>
      </c>
      <c r="I16" s="27">
        <f>'[2]individual groups'!$BR$2</f>
        <v>41.64</v>
      </c>
      <c r="J16" s="27">
        <f>'[2]individual groups'!$BR$3</f>
        <v>355</v>
      </c>
      <c r="K16" s="27">
        <f>'[2]individual groups'!$BR$4</f>
        <v>254</v>
      </c>
      <c r="L16" s="33">
        <f t="shared" si="0"/>
        <v>142.63999999999999</v>
      </c>
    </row>
    <row r="17" spans="2:17" x14ac:dyDescent="0.3">
      <c r="B17" s="39"/>
      <c r="C17" s="29"/>
      <c r="D17" s="25"/>
      <c r="E17" s="30" t="s">
        <v>32</v>
      </c>
      <c r="F17" s="26">
        <f>[1]bank!$N$183</f>
        <v>341.31000000000006</v>
      </c>
      <c r="G17" s="2"/>
      <c r="H17" s="84" t="s">
        <v>65</v>
      </c>
      <c r="I17" s="82">
        <f>'[2]individual groups'!$BW$2</f>
        <v>0</v>
      </c>
      <c r="J17" s="82">
        <f>'[2]individual groups'!$BW$3</f>
        <v>100</v>
      </c>
      <c r="K17" s="82">
        <f>'[2]individual groups'!$BW$4</f>
        <v>140</v>
      </c>
      <c r="L17" s="33">
        <f t="shared" si="0"/>
        <v>-40</v>
      </c>
    </row>
    <row r="18" spans="2:17" x14ac:dyDescent="0.3">
      <c r="B18" s="39"/>
      <c r="C18" s="29"/>
      <c r="D18" s="25"/>
      <c r="E18" s="30" t="s">
        <v>33</v>
      </c>
      <c r="F18" s="26">
        <f>[1]bank!$L$180</f>
        <v>20.25</v>
      </c>
      <c r="G18" s="2"/>
      <c r="H18" s="31" t="s">
        <v>66</v>
      </c>
      <c r="I18" s="27">
        <f>'[2]individual groups'!$CB$2</f>
        <v>104.86</v>
      </c>
      <c r="J18" s="27">
        <f>'[2]individual groups'!$CB$3</f>
        <v>225.85000000000002</v>
      </c>
      <c r="K18" s="27">
        <f>'[2]individual groups'!$CB$4</f>
        <v>292.5</v>
      </c>
      <c r="L18" s="33">
        <f t="shared" si="0"/>
        <v>38.210000000000036</v>
      </c>
      <c r="Q18" s="41" t="s">
        <v>48</v>
      </c>
    </row>
    <row r="19" spans="2:17" x14ac:dyDescent="0.3">
      <c r="B19" s="39"/>
      <c r="C19" s="29"/>
      <c r="D19" s="25"/>
      <c r="E19" s="42" t="s">
        <v>35</v>
      </c>
      <c r="F19" s="26">
        <f>'[1]cash cheques'!$D$25</f>
        <v>3</v>
      </c>
      <c r="G19" s="2"/>
      <c r="H19" s="84" t="s">
        <v>67</v>
      </c>
      <c r="I19" s="82">
        <f>'[2]individual groups'!$CG$2</f>
        <v>0</v>
      </c>
      <c r="J19" s="82">
        <f>'[2]individual groups'!$CG$3</f>
        <v>68.3</v>
      </c>
      <c r="K19" s="82">
        <f>'[2]individual groups'!$CG$4</f>
        <v>45</v>
      </c>
      <c r="L19" s="33">
        <f t="shared" si="0"/>
        <v>23.299999999999997</v>
      </c>
    </row>
    <row r="20" spans="2:17" x14ac:dyDescent="0.3">
      <c r="B20" s="39"/>
      <c r="C20" s="29"/>
      <c r="D20" s="25"/>
      <c r="E20" s="43" t="s">
        <v>37</v>
      </c>
      <c r="F20" s="26">
        <f>[1]bank!$N$182</f>
        <v>228.38</v>
      </c>
      <c r="G20" s="2"/>
      <c r="H20" s="31" t="s">
        <v>34</v>
      </c>
      <c r="I20" s="27">
        <f>'[2]individual groups'!$CL$2</f>
        <v>0</v>
      </c>
      <c r="J20" s="27">
        <f>'[2]individual groups'!$CL$3</f>
        <v>92</v>
      </c>
      <c r="K20" s="27">
        <f>'[2]individual groups'!$CL$4</f>
        <v>92</v>
      </c>
      <c r="L20" s="33">
        <f t="shared" si="0"/>
        <v>0</v>
      </c>
    </row>
    <row r="21" spans="2:17" x14ac:dyDescent="0.3">
      <c r="B21" s="39"/>
      <c r="C21" s="29"/>
      <c r="D21" s="25"/>
      <c r="E21" s="43" t="s">
        <v>40</v>
      </c>
      <c r="F21" s="26">
        <f>[1]bank!$N$185+[1]bank!$N$187</f>
        <v>100.95</v>
      </c>
      <c r="G21" s="2"/>
      <c r="H21" s="31" t="s">
        <v>36</v>
      </c>
      <c r="I21" s="27">
        <f>'[2]individual groups'!$CQ$2</f>
        <v>48</v>
      </c>
      <c r="J21" s="27">
        <f>'[2]individual groups'!$CQ$3</f>
        <v>136</v>
      </c>
      <c r="K21" s="27">
        <f>'[2]individual groups'!$CQ$4</f>
        <v>228</v>
      </c>
      <c r="L21" s="33">
        <f t="shared" si="0"/>
        <v>-44</v>
      </c>
    </row>
    <row r="22" spans="2:17" x14ac:dyDescent="0.3">
      <c r="B22" s="39"/>
      <c r="C22" s="29"/>
      <c r="D22" s="25"/>
      <c r="E22" s="91"/>
      <c r="F22" s="45"/>
      <c r="G22" s="2"/>
      <c r="H22" s="31" t="s">
        <v>38</v>
      </c>
      <c r="I22" s="27">
        <f>'[2]individual groups'!$CV$2</f>
        <v>2.41</v>
      </c>
      <c r="J22" s="27">
        <f>'[2]individual groups'!$CV$3</f>
        <v>165</v>
      </c>
      <c r="K22" s="27">
        <f>'[2]individual groups'!$CV$4</f>
        <v>276</v>
      </c>
      <c r="L22" s="33">
        <f t="shared" si="0"/>
        <v>-108.59</v>
      </c>
    </row>
    <row r="23" spans="2:17" x14ac:dyDescent="0.3">
      <c r="B23" s="39"/>
      <c r="C23" s="29"/>
      <c r="D23" s="25"/>
      <c r="E23" s="91"/>
      <c r="F23" s="89"/>
      <c r="G23" s="2"/>
      <c r="H23" s="31" t="s">
        <v>39</v>
      </c>
      <c r="I23" s="27">
        <f>'[2]individual groups'!$DA$2</f>
        <v>70.89</v>
      </c>
      <c r="J23" s="27">
        <f>'[2]individual groups'!$DA$3</f>
        <v>187.02</v>
      </c>
      <c r="K23" s="27">
        <f>'[2]individual groups'!$DA$4</f>
        <v>206</v>
      </c>
      <c r="L23" s="33">
        <f t="shared" si="0"/>
        <v>51.910000000000025</v>
      </c>
    </row>
    <row r="24" spans="2:17" x14ac:dyDescent="0.3">
      <c r="B24" s="39"/>
      <c r="C24" s="29"/>
      <c r="D24" s="35"/>
      <c r="E24" s="90"/>
      <c r="F24" s="81"/>
      <c r="G24" s="35"/>
      <c r="H24" s="46" t="s">
        <v>41</v>
      </c>
      <c r="I24" s="27">
        <f>'[2]individual groups'!$DF$2</f>
        <v>284</v>
      </c>
      <c r="J24" s="27">
        <f>'[2]individual groups'!$DF$3</f>
        <v>0</v>
      </c>
      <c r="K24" s="27">
        <f>'[2]individual groups'!$DF$4</f>
        <v>0</v>
      </c>
      <c r="L24" s="33">
        <f t="shared" si="0"/>
        <v>284</v>
      </c>
    </row>
    <row r="25" spans="2:17" x14ac:dyDescent="0.3">
      <c r="B25" s="39"/>
      <c r="C25" s="29"/>
      <c r="D25" s="18"/>
      <c r="E25" s="44"/>
      <c r="F25" s="45"/>
      <c r="G25" s="35"/>
      <c r="H25" s="46" t="s">
        <v>42</v>
      </c>
      <c r="I25" s="27">
        <f>'[2]individual groups'!$DK$2</f>
        <v>18.04</v>
      </c>
      <c r="J25" s="27">
        <f>'[2]individual groups'!$DK$3</f>
        <v>0</v>
      </c>
      <c r="K25" s="27">
        <f>'[2]individual groups'!$DK$4</f>
        <v>29.98</v>
      </c>
      <c r="L25" s="33">
        <f t="shared" si="0"/>
        <v>-11.940000000000001</v>
      </c>
    </row>
    <row r="26" spans="2:17" x14ac:dyDescent="0.3">
      <c r="B26" s="39"/>
      <c r="C26" s="29"/>
      <c r="D26" s="25"/>
      <c r="E26" s="25"/>
      <c r="F26" s="20"/>
      <c r="G26" s="2"/>
      <c r="H26" s="31" t="s">
        <v>43</v>
      </c>
      <c r="I26" s="27">
        <f>'[2]individual groups'!$DP$2</f>
        <v>74</v>
      </c>
      <c r="J26" s="27">
        <f>'[2]individual groups'!$DP$3</f>
        <v>144.31</v>
      </c>
      <c r="K26" s="27">
        <f>'[2]individual groups'!$DP$4</f>
        <v>225</v>
      </c>
      <c r="L26" s="33">
        <f t="shared" si="0"/>
        <v>-6.6899999999999977</v>
      </c>
    </row>
    <row r="27" spans="2:17" x14ac:dyDescent="0.3">
      <c r="B27" s="39"/>
      <c r="C27" s="29"/>
      <c r="D27" s="25"/>
      <c r="E27" s="34"/>
      <c r="F27" s="26"/>
      <c r="G27" s="2"/>
      <c r="H27" s="31" t="s">
        <v>44</v>
      </c>
      <c r="I27" s="27">
        <f>'[2]individual groups'!$DZ$2</f>
        <v>76</v>
      </c>
      <c r="J27" s="27">
        <f>'[2]individual groups'!$DZ$3</f>
        <v>0</v>
      </c>
      <c r="K27" s="27">
        <f>'[2]individual groups'!$DZ$4</f>
        <v>0</v>
      </c>
      <c r="L27" s="33">
        <f t="shared" si="0"/>
        <v>76</v>
      </c>
    </row>
    <row r="28" spans="2:17" x14ac:dyDescent="0.3">
      <c r="B28" s="39"/>
      <c r="C28" s="29"/>
      <c r="D28" s="25"/>
      <c r="E28" s="34"/>
      <c r="F28" s="26"/>
      <c r="G28" s="2"/>
      <c r="H28" s="31" t="s">
        <v>45</v>
      </c>
      <c r="I28" s="27">
        <f>'[2]individual groups'!$DU$2</f>
        <v>116.86</v>
      </c>
      <c r="J28" s="27">
        <f>'[2]individual groups'!$DU$3</f>
        <v>504</v>
      </c>
      <c r="K28" s="27">
        <f>'[2]individual groups'!$DU$4</f>
        <v>276</v>
      </c>
      <c r="L28" s="33">
        <f t="shared" si="0"/>
        <v>344.86</v>
      </c>
    </row>
    <row r="29" spans="2:17" x14ac:dyDescent="0.3">
      <c r="B29" s="39"/>
      <c r="C29" s="29"/>
      <c r="D29" s="25"/>
      <c r="E29" s="34"/>
      <c r="F29" s="26"/>
      <c r="G29" s="2"/>
      <c r="H29" s="31" t="s">
        <v>46</v>
      </c>
      <c r="I29" s="27">
        <f>'[2]individual groups'!$EE$2</f>
        <v>763.13</v>
      </c>
      <c r="J29" s="27">
        <f>'[2]individual groups'!$EE$3</f>
        <v>3470.5</v>
      </c>
      <c r="K29" s="27">
        <f>'[2]individual groups'!$EE$4</f>
        <v>3345.5</v>
      </c>
      <c r="L29" s="33">
        <f t="shared" si="0"/>
        <v>888.13000000000011</v>
      </c>
    </row>
    <row r="30" spans="2:17" x14ac:dyDescent="0.3">
      <c r="B30" s="39"/>
      <c r="C30" s="29"/>
      <c r="D30" s="25"/>
      <c r="E30" s="34"/>
      <c r="F30" s="26"/>
      <c r="G30" s="2"/>
      <c r="H30" s="31" t="s">
        <v>47</v>
      </c>
      <c r="I30" s="27">
        <f>'[2]individual groups'!$EJ$2</f>
        <v>82</v>
      </c>
      <c r="J30" s="27">
        <f>'[2]individual groups'!$EJ$3</f>
        <v>213</v>
      </c>
      <c r="K30" s="27">
        <f>'[2]individual groups'!$EJ$4</f>
        <v>240</v>
      </c>
      <c r="L30" s="33">
        <f t="shared" si="0"/>
        <v>55</v>
      </c>
    </row>
    <row r="31" spans="2:17" x14ac:dyDescent="0.3">
      <c r="B31" s="39"/>
      <c r="C31" s="29"/>
      <c r="D31" s="25"/>
      <c r="E31" s="34"/>
      <c r="F31" s="26" t="s">
        <v>48</v>
      </c>
      <c r="G31" s="2"/>
      <c r="H31" s="31" t="s">
        <v>49</v>
      </c>
      <c r="I31" s="27">
        <f>'[2]individual groups'!$EO$2</f>
        <v>11.5</v>
      </c>
      <c r="J31" s="27">
        <f>'[2]individual groups'!$EO$3</f>
        <v>132</v>
      </c>
      <c r="K31" s="27">
        <f>'[2]individual groups'!$EO$4</f>
        <v>110</v>
      </c>
      <c r="L31" s="33">
        <f t="shared" si="0"/>
        <v>33.5</v>
      </c>
    </row>
    <row r="32" spans="2:17" x14ac:dyDescent="0.3">
      <c r="B32" s="39"/>
      <c r="C32" s="29"/>
      <c r="D32" s="25"/>
      <c r="E32" s="34"/>
      <c r="F32" s="26"/>
      <c r="G32" s="2"/>
      <c r="H32" s="84" t="s">
        <v>68</v>
      </c>
      <c r="I32" s="2">
        <f>'[2]individual groups'!$ET$2</f>
        <v>0</v>
      </c>
      <c r="J32" s="2">
        <f>'[2]individual groups'!$ET$3</f>
        <v>88</v>
      </c>
      <c r="K32" s="2">
        <f>'[2]individual groups'!$ET$4</f>
        <v>96</v>
      </c>
      <c r="L32" s="33">
        <f t="shared" si="0"/>
        <v>-8</v>
      </c>
    </row>
    <row r="33" spans="1:15" x14ac:dyDescent="0.3">
      <c r="B33" s="39"/>
      <c r="C33" s="29"/>
      <c r="D33" s="25"/>
      <c r="E33" s="34"/>
      <c r="F33" s="26"/>
      <c r="G33" s="2"/>
      <c r="H33" s="31" t="s">
        <v>50</v>
      </c>
      <c r="I33" s="27">
        <f>'[2]individual groups'!$EY$2</f>
        <v>316.91000000000003</v>
      </c>
      <c r="J33" s="27">
        <f>'[2]individual groups'!$EY$3</f>
        <v>3430.98</v>
      </c>
      <c r="K33" s="27">
        <f>'[2]individual groups'!$EY$4</f>
        <v>3313.88</v>
      </c>
      <c r="L33" s="33">
        <f t="shared" si="0"/>
        <v>434.00999999999976</v>
      </c>
    </row>
    <row r="34" spans="1:15" x14ac:dyDescent="0.3">
      <c r="B34" s="39"/>
      <c r="C34" s="29"/>
      <c r="D34" s="25"/>
      <c r="E34" s="34"/>
      <c r="F34" s="26"/>
      <c r="G34" s="47"/>
      <c r="H34" s="31" t="s">
        <v>51</v>
      </c>
      <c r="I34" s="27">
        <v>49.51</v>
      </c>
      <c r="J34" s="27">
        <v>0.98</v>
      </c>
      <c r="K34" s="27">
        <v>38.53</v>
      </c>
      <c r="L34" s="33">
        <f t="shared" si="0"/>
        <v>11.959999999999994</v>
      </c>
      <c r="O34" s="2" t="s">
        <v>48</v>
      </c>
    </row>
    <row r="35" spans="1:15" ht="15" thickBot="1" x14ac:dyDescent="0.35">
      <c r="B35" s="39"/>
      <c r="C35" s="29"/>
      <c r="D35" s="25"/>
      <c r="E35" s="34"/>
      <c r="F35" s="26"/>
      <c r="G35" s="35"/>
      <c r="H35" s="49"/>
      <c r="I35" s="50"/>
      <c r="J35" s="49"/>
      <c r="K35" s="49"/>
      <c r="L35" s="50"/>
      <c r="M35" s="37"/>
    </row>
    <row r="36" spans="1:15" ht="15" thickBot="1" x14ac:dyDescent="0.35">
      <c r="B36" s="51" t="s">
        <v>52</v>
      </c>
      <c r="C36" s="52">
        <f>SUM(C5:C34)</f>
        <v>8548.15</v>
      </c>
      <c r="D36" s="25"/>
      <c r="E36" s="53" t="s">
        <v>53</v>
      </c>
      <c r="F36" s="54">
        <f>SUM(F5:F35)</f>
        <v>8137.5300000000007</v>
      </c>
      <c r="G36" s="35"/>
      <c r="H36" s="55" t="s">
        <v>52</v>
      </c>
      <c r="I36" s="56"/>
      <c r="J36" s="57">
        <f>SUM(J5:J34)</f>
        <v>13462.080000000002</v>
      </c>
      <c r="K36" s="57">
        <f>SUM(K5:K34)</f>
        <v>13817.859999999999</v>
      </c>
      <c r="L36" s="58" t="s">
        <v>53</v>
      </c>
      <c r="M36" s="37"/>
    </row>
    <row r="37" spans="1:15" x14ac:dyDescent="0.3">
      <c r="B37" s="59"/>
      <c r="C37" s="52"/>
      <c r="D37" s="18"/>
      <c r="E37" s="60"/>
      <c r="F37" s="52"/>
      <c r="G37" s="25"/>
      <c r="H37" s="61"/>
      <c r="I37" s="62"/>
      <c r="J37" s="62"/>
      <c r="K37" s="62"/>
      <c r="L37" s="63"/>
      <c r="M37" s="37"/>
    </row>
    <row r="38" spans="1:15" x14ac:dyDescent="0.3">
      <c r="B38" s="64" t="s">
        <v>54</v>
      </c>
      <c r="C38" s="29"/>
      <c r="D38" s="18"/>
      <c r="E38" s="65" t="s">
        <v>55</v>
      </c>
      <c r="F38" s="36"/>
      <c r="G38" s="18"/>
      <c r="H38" s="66" t="s">
        <v>54</v>
      </c>
      <c r="I38" s="23"/>
      <c r="J38" s="23"/>
      <c r="K38" s="23"/>
      <c r="L38" s="67" t="s">
        <v>55</v>
      </c>
    </row>
    <row r="39" spans="1:15" x14ac:dyDescent="0.3">
      <c r="B39" s="64" t="s">
        <v>56</v>
      </c>
      <c r="C39" s="36">
        <f>[3]bank!$R$221</f>
        <v>4993.380000000001</v>
      </c>
      <c r="D39" s="18"/>
      <c r="E39" s="65" t="s">
        <v>56</v>
      </c>
      <c r="F39" s="36">
        <f>[1]bank!$S$178</f>
        <v>5588.07</v>
      </c>
      <c r="G39" s="18"/>
      <c r="H39" s="65" t="s">
        <v>57</v>
      </c>
      <c r="I39" s="27">
        <v>2934.64</v>
      </c>
      <c r="J39" s="27"/>
      <c r="K39" s="83">
        <f>[2]bank!$AU$199</f>
        <v>2857.360000000001</v>
      </c>
      <c r="L39" s="68" t="s">
        <v>57</v>
      </c>
    </row>
    <row r="40" spans="1:15" x14ac:dyDescent="0.3">
      <c r="B40" s="64" t="s">
        <v>58</v>
      </c>
      <c r="C40" s="36">
        <f>'[3]cash &amp; cheques'!$D$51</f>
        <v>228.29999999999995</v>
      </c>
      <c r="D40" s="18"/>
      <c r="E40" s="65" t="s">
        <v>59</v>
      </c>
      <c r="F40" s="36">
        <f>'[1]cash cheques'!$E$50</f>
        <v>44.229999999999961</v>
      </c>
      <c r="G40" s="18"/>
      <c r="H40" s="65" t="s">
        <v>58</v>
      </c>
      <c r="I40" s="27">
        <v>331.61</v>
      </c>
      <c r="J40" s="27"/>
      <c r="K40" s="27">
        <f>'[2]cash &amp; cheques'!$D$38</f>
        <v>53.110000000000127</v>
      </c>
      <c r="L40" s="68" t="s">
        <v>58</v>
      </c>
    </row>
    <row r="41" spans="1:15" x14ac:dyDescent="0.3">
      <c r="B41" s="39"/>
      <c r="C41" s="29"/>
      <c r="D41" s="18"/>
      <c r="E41" s="65" t="s">
        <v>48</v>
      </c>
      <c r="F41" s="36" t="s">
        <v>48</v>
      </c>
      <c r="G41" s="18"/>
      <c r="H41" s="69" t="s">
        <v>1</v>
      </c>
      <c r="I41" s="32">
        <f>J36</f>
        <v>13462.080000000002</v>
      </c>
      <c r="J41" s="32"/>
      <c r="K41" s="32">
        <f>K36</f>
        <v>13817.859999999999</v>
      </c>
      <c r="L41" s="70" t="s">
        <v>3</v>
      </c>
    </row>
    <row r="42" spans="1:15" x14ac:dyDescent="0.3">
      <c r="A42" s="15"/>
      <c r="B42" s="71"/>
      <c r="C42" s="2"/>
      <c r="D42" s="18"/>
      <c r="E42" s="49"/>
      <c r="F42" s="29"/>
      <c r="G42" s="18"/>
      <c r="H42" s="50"/>
      <c r="I42" s="29"/>
      <c r="J42" s="29"/>
      <c r="K42" s="29"/>
      <c r="L42" s="48"/>
    </row>
    <row r="43" spans="1:15" ht="15" thickBot="1" x14ac:dyDescent="0.35">
      <c r="B43" s="72"/>
      <c r="C43" s="73">
        <f>SUM(C36:C40)</f>
        <v>13769.83</v>
      </c>
      <c r="D43" s="18"/>
      <c r="E43" s="74"/>
      <c r="F43" s="74">
        <f>SUM(F36:F41)</f>
        <v>13769.83</v>
      </c>
      <c r="G43" s="18"/>
      <c r="H43" s="75"/>
      <c r="I43" s="73">
        <f>SUM(I39:I41)</f>
        <v>16728.330000000002</v>
      </c>
      <c r="J43" s="73"/>
      <c r="K43" s="73">
        <f>SUM(K39:K41)</f>
        <v>16728.330000000002</v>
      </c>
      <c r="L43" s="76"/>
    </row>
    <row r="44" spans="1:15" ht="15" thickTop="1" x14ac:dyDescent="0.3">
      <c r="B44" s="2"/>
      <c r="C44" s="2"/>
      <c r="D44" s="2"/>
      <c r="E44" s="77"/>
      <c r="F44" s="77"/>
      <c r="G44" s="2"/>
      <c r="H44" s="2"/>
      <c r="I44" s="2"/>
      <c r="J44" s="2"/>
      <c r="K44" s="2"/>
      <c r="L44" s="2"/>
    </row>
    <row r="45" spans="1:1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5" x14ac:dyDescent="0.3">
      <c r="B46" s="2"/>
      <c r="C46" s="2"/>
      <c r="D46" s="2"/>
      <c r="E46" s="2"/>
      <c r="F46" s="2" t="s">
        <v>48</v>
      </c>
      <c r="G46" s="2"/>
      <c r="H46" s="2"/>
      <c r="I46" s="2"/>
      <c r="J46" s="2"/>
      <c r="K46" s="2"/>
      <c r="L46" s="2"/>
    </row>
    <row r="48" spans="1:15" x14ac:dyDescent="0.3">
      <c r="H48" s="1" t="s">
        <v>48</v>
      </c>
      <c r="I48" s="2" t="s">
        <v>48</v>
      </c>
      <c r="L48" s="1" t="s">
        <v>48</v>
      </c>
    </row>
    <row r="49" spans="9:12" x14ac:dyDescent="0.3">
      <c r="I49" s="1" t="s">
        <v>48</v>
      </c>
    </row>
    <row r="50" spans="9:12" x14ac:dyDescent="0.3">
      <c r="L50" s="2" t="s">
        <v>48</v>
      </c>
    </row>
  </sheetData>
  <mergeCells count="1">
    <mergeCell ref="B2:L2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Brown</dc:creator>
  <cp:lastModifiedBy>Rob Brown</cp:lastModifiedBy>
  <cp:lastPrinted>2025-09-27T07:56:35Z</cp:lastPrinted>
  <dcterms:created xsi:type="dcterms:W3CDTF">2025-09-15T07:00:12Z</dcterms:created>
  <dcterms:modified xsi:type="dcterms:W3CDTF">2025-09-27T07:58:11Z</dcterms:modified>
</cp:coreProperties>
</file>